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4515" windowHeight="74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<sst xmlns="http://schemas.openxmlformats.org/spreadsheetml/2006/main" count="75" uniqueCount="54">
  <si>
    <t>Cost of package</t>
  </si>
  <si>
    <t>Zinc</t>
  </si>
  <si>
    <t>Boron</t>
  </si>
  <si>
    <t>Magnesium</t>
  </si>
  <si>
    <t>Supplier</t>
  </si>
  <si>
    <t>grams in a package</t>
  </si>
  <si>
    <t>Bulk Supp</t>
  </si>
  <si>
    <t>Borax</t>
  </si>
  <si>
    <t>Mg Citrate</t>
  </si>
  <si>
    <t>cost per gram of compound</t>
  </si>
  <si>
    <t>Horsetail</t>
  </si>
  <si>
    <t>N. A.</t>
  </si>
  <si>
    <t>Silicon *</t>
  </si>
  <si>
    <t>Protein *</t>
  </si>
  <si>
    <t>Bulk supplements added to my granola - Henry Lahore</t>
  </si>
  <si>
    <t>Lewis Labs</t>
  </si>
  <si>
    <t>NutriBiotic</t>
  </si>
  <si>
    <t>Resveritrol</t>
  </si>
  <si>
    <t>PForeLife</t>
  </si>
  <si>
    <t>Frontier</t>
  </si>
  <si>
    <t>* = very rough guess of amount needed/day</t>
  </si>
  <si>
    <t>Rice Pro.</t>
  </si>
  <si>
    <t>Total</t>
  </si>
  <si>
    <t>Lecithin *</t>
  </si>
  <si>
    <t>Lecithin</t>
  </si>
  <si>
    <t>per day</t>
  </si>
  <si>
    <t>bulk cost</t>
  </si>
  <si>
    <t>1/8</t>
  </si>
  <si>
    <t>all</t>
  </si>
  <si>
    <t>bone</t>
  </si>
  <si>
    <t>receptor</t>
  </si>
  <si>
    <t>Especially good for</t>
  </si>
  <si>
    <t>Z Glutinate</t>
  </si>
  <si>
    <t>granuals</t>
  </si>
  <si>
    <t>powder</t>
  </si>
  <si>
    <t>Quercetin</t>
  </si>
  <si>
    <t>MicroIngred</t>
  </si>
  <si>
    <t>Vit K2</t>
  </si>
  <si>
    <t>Ginkgo</t>
  </si>
  <si>
    <t>cost per gram of nutrient</t>
  </si>
  <si>
    <t>mg of nutrient/day</t>
  </si>
  <si>
    <t>Form</t>
  </si>
  <si>
    <t>twigs</t>
  </si>
  <si>
    <t>immunity</t>
  </si>
  <si>
    <t>Vitamin D3</t>
  </si>
  <si>
    <t>SUB</t>
  </si>
  <si>
    <t>% nutrient in Compound</t>
  </si>
  <si>
    <t>mg of product per day</t>
  </si>
  <si>
    <t>grams of product per 10 days</t>
  </si>
  <si>
    <t>teaspoons/10 days</t>
  </si>
  <si>
    <t>cost per 10 days</t>
  </si>
  <si>
    <t>cost per day</t>
  </si>
  <si>
    <t>days per package</t>
  </si>
  <si>
    <t>B vitamins?  Like 80 ng doctor, Sleep, Coimbra, Cluster?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</si>
</sst>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00"/>
    <numFmt numFmtId="167" formatCode="0.0000%"/>
    <numFmt numFmtId="168" formatCode="0.000%"/>
    <numFmt numFmtId="169" formatCode="#,##0.0"/>
    <numFmt numFmtId="170" formatCode="&quot;$&quot;#,##0.0000"/>
    <numFmt numFmtId="171" formatCode="#,##0.0000"/>
    <numFmt numFmtId="172" formatCode="&quot;$&quot;#,##0.000"/>
    <numFmt numFmtId="173" formatCode="0.0"/>
    <numFmt numFmtId="174" formatCode="0.000"/>
    <numFmt numFmtId="175" formatCode="&quot;$&quot;#,##0.0"/>
  </numFmts>
  <fonts count="1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color indexed="12"/>
      <name val="Arial"/>
      <family val="2"/>
    </font>
    <font>
      <b/>
      <sz val="10"/>
      <color indexed="17"/>
      <name val="Arial"/>
      <family val="2"/>
    </font>
    <font>
      <i/>
      <sz val="10"/>
      <color indexed="10"/>
      <name val="Arial"/>
      <family val="2"/>
    </font>
    <font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9" fontId="0" fillId="0" borderId="0" xfId="0" applyNumberFormat="1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9" fontId="0" fillId="0" borderId="0" xfId="0" applyNumberFormat="1" applyAlignment="1">
      <alignment horizontal="left"/>
    </xf>
    <xf numFmtId="1" fontId="0" fillId="0" borderId="0" xfId="0" applyNumberFormat="1" applyAlignment="1">
      <alignment horizontal="left"/>
    </xf>
    <xf numFmtId="3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165" fontId="0" fillId="0" borderId="0" xfId="0" applyNumberForma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164" fontId="4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9" fontId="4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3" fontId="7" fillId="0" borderId="0" xfId="0" applyNumberFormat="1" applyFont="1" applyAlignment="1">
      <alignment horizontal="left"/>
    </xf>
    <xf numFmtId="3" fontId="7" fillId="0" borderId="0" xfId="0" applyNumberFormat="1" applyFont="1" applyAlignment="1">
      <alignment/>
    </xf>
    <xf numFmtId="172" fontId="4" fillId="0" borderId="0" xfId="0" applyNumberFormat="1" applyFont="1" applyAlignment="1">
      <alignment horizontal="left"/>
    </xf>
    <xf numFmtId="172" fontId="4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173" fontId="0" fillId="0" borderId="0" xfId="0" applyNumberFormat="1" applyAlignment="1">
      <alignment/>
    </xf>
    <xf numFmtId="173" fontId="4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174" fontId="0" fillId="0" borderId="0" xfId="0" applyNumberFormat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right"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/>
    </xf>
    <xf numFmtId="165" fontId="0" fillId="0" borderId="0" xfId="0" applyNumberFormat="1" applyFill="1" applyAlignment="1">
      <alignment/>
    </xf>
    <xf numFmtId="9" fontId="0" fillId="0" borderId="0" xfId="0" applyNumberFormat="1" applyFill="1" applyAlignment="1">
      <alignment/>
    </xf>
    <xf numFmtId="168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Fill="1" applyAlignment="1">
      <alignment horizontal="center"/>
    </xf>
    <xf numFmtId="2" fontId="0" fillId="0" borderId="0" xfId="0" applyNumberFormat="1" applyFill="1" applyAlignment="1">
      <alignment/>
    </xf>
    <xf numFmtId="173" fontId="0" fillId="0" borderId="0" xfId="0" applyNumberFormat="1" applyFill="1" applyAlignment="1">
      <alignment/>
    </xf>
    <xf numFmtId="173" fontId="0" fillId="0" borderId="0" xfId="0" applyNumberFormat="1" applyFill="1" applyAlignment="1" quotePrefix="1">
      <alignment horizontal="right"/>
    </xf>
    <xf numFmtId="172" fontId="0" fillId="0" borderId="0" xfId="0" applyNumberFormat="1" applyFill="1" applyAlignment="1">
      <alignment/>
    </xf>
    <xf numFmtId="172" fontId="4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/>
    </xf>
    <xf numFmtId="0" fontId="9" fillId="0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164" fontId="0" fillId="3" borderId="0" xfId="0" applyNumberFormat="1" applyFill="1" applyAlignment="1">
      <alignment/>
    </xf>
    <xf numFmtId="0" fontId="0" fillId="3" borderId="0" xfId="0" applyFill="1" applyAlignment="1">
      <alignment/>
    </xf>
    <xf numFmtId="165" fontId="0" fillId="3" borderId="0" xfId="0" applyNumberFormat="1" applyFill="1" applyAlignment="1">
      <alignment/>
    </xf>
    <xf numFmtId="9" fontId="0" fillId="3" borderId="0" xfId="0" applyNumberFormat="1" applyFill="1" applyAlignment="1">
      <alignment/>
    </xf>
    <xf numFmtId="1" fontId="0" fillId="3" borderId="0" xfId="0" applyNumberFormat="1" applyFill="1" applyAlignment="1">
      <alignment/>
    </xf>
    <xf numFmtId="173" fontId="0" fillId="3" borderId="0" xfId="0" applyNumberFormat="1" applyFill="1" applyAlignment="1">
      <alignment/>
    </xf>
    <xf numFmtId="165" fontId="4" fillId="3" borderId="0" xfId="0" applyNumberFormat="1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="120" zoomScaleNormal="120" workbookViewId="0" topLeftCell="A1">
      <selection activeCell="B24" sqref="B24"/>
    </sheetView>
  </sheetViews>
  <sheetFormatPr defaultColWidth="9.140625" defaultRowHeight="12.75"/>
  <cols>
    <col min="1" max="1" width="24.7109375" style="7" customWidth="1"/>
    <col min="2" max="2" width="10.8515625" style="39" bestFit="1" customWidth="1"/>
    <col min="3" max="3" width="12.140625" style="39" customWidth="1"/>
    <col min="4" max="4" width="8.00390625" style="0" bestFit="1" customWidth="1"/>
    <col min="5" max="5" width="9.421875" style="39" bestFit="1" customWidth="1"/>
    <col min="6" max="6" width="10.00390625" style="0" bestFit="1" customWidth="1"/>
    <col min="7" max="7" width="10.00390625" style="0" customWidth="1"/>
    <col min="8" max="8" width="8.57421875" style="39" bestFit="1" customWidth="1"/>
    <col min="9" max="9" width="10.57421875" style="39" bestFit="1" customWidth="1"/>
    <col min="10" max="10" width="9.28125" style="39" hidden="1" customWidth="1"/>
    <col min="11" max="11" width="11.00390625" style="0" bestFit="1" customWidth="1"/>
    <col min="12" max="12" width="9.57421875" style="0" bestFit="1" customWidth="1"/>
    <col min="13" max="13" width="10.8515625" style="0" customWidth="1"/>
    <col min="14" max="14" width="5.8515625" style="13" bestFit="1" customWidth="1"/>
  </cols>
  <sheetData>
    <row r="1" spans="1:10" s="15" customFormat="1" ht="15.75">
      <c r="A1" s="14" t="s">
        <v>14</v>
      </c>
      <c r="B1" s="34"/>
      <c r="C1" s="34"/>
      <c r="E1" s="34"/>
      <c r="H1" s="34"/>
      <c r="I1" s="34"/>
      <c r="J1" s="34"/>
    </row>
    <row r="2" spans="2:14" s="18" customFormat="1" ht="12.75">
      <c r="B2" s="52" t="s">
        <v>44</v>
      </c>
      <c r="C2" s="52" t="s">
        <v>3</v>
      </c>
      <c r="D2" s="52" t="s">
        <v>37</v>
      </c>
      <c r="E2" s="52" t="s">
        <v>2</v>
      </c>
      <c r="F2" s="52" t="s">
        <v>1</v>
      </c>
      <c r="G2" s="53" t="s">
        <v>45</v>
      </c>
      <c r="H2" s="35" t="s">
        <v>12</v>
      </c>
      <c r="I2" s="35" t="s">
        <v>23</v>
      </c>
      <c r="J2" s="35" t="s">
        <v>13</v>
      </c>
      <c r="K2" s="18" t="s">
        <v>17</v>
      </c>
      <c r="L2" s="18" t="s">
        <v>38</v>
      </c>
      <c r="M2" s="18" t="s">
        <v>35</v>
      </c>
      <c r="N2" s="18" t="s">
        <v>22</v>
      </c>
    </row>
    <row r="3" spans="2:13" ht="12.75">
      <c r="B3" s="36"/>
      <c r="C3" s="36" t="s">
        <v>8</v>
      </c>
      <c r="D3" s="12"/>
      <c r="E3" s="36" t="s">
        <v>7</v>
      </c>
      <c r="F3" s="12" t="s">
        <v>32</v>
      </c>
      <c r="G3" s="53" t="s">
        <v>22</v>
      </c>
      <c r="H3" s="36" t="s">
        <v>10</v>
      </c>
      <c r="I3" s="36" t="s">
        <v>24</v>
      </c>
      <c r="J3" s="36" t="s">
        <v>21</v>
      </c>
      <c r="K3" s="12"/>
      <c r="L3" s="12"/>
      <c r="M3" s="12"/>
    </row>
    <row r="4" spans="1:14" s="6" customFormat="1" ht="12.75">
      <c r="A4" s="7" t="s">
        <v>4</v>
      </c>
      <c r="B4" s="36" t="s">
        <v>6</v>
      </c>
      <c r="C4" s="36" t="s">
        <v>6</v>
      </c>
      <c r="D4" s="12"/>
      <c r="E4" s="36" t="s">
        <v>18</v>
      </c>
      <c r="F4" s="12" t="s">
        <v>6</v>
      </c>
      <c r="G4" s="54"/>
      <c r="H4" s="36" t="s">
        <v>19</v>
      </c>
      <c r="I4" s="36" t="s">
        <v>15</v>
      </c>
      <c r="J4" s="37" t="s">
        <v>16</v>
      </c>
      <c r="K4" s="12" t="s">
        <v>6</v>
      </c>
      <c r="L4" s="12" t="s">
        <v>6</v>
      </c>
      <c r="M4" s="12" t="s">
        <v>36</v>
      </c>
      <c r="N4" s="19"/>
    </row>
    <row r="5" spans="1:15" s="1" customFormat="1" ht="12.75">
      <c r="A5" s="8" t="s">
        <v>0</v>
      </c>
      <c r="B5" s="38">
        <v>12</v>
      </c>
      <c r="C5" s="38">
        <v>15</v>
      </c>
      <c r="D5" s="1">
        <v>20</v>
      </c>
      <c r="E5" s="38">
        <v>21</v>
      </c>
      <c r="F5" s="1">
        <v>11</v>
      </c>
      <c r="G5" s="55">
        <f>SUM(B5:F5)</f>
        <v>79</v>
      </c>
      <c r="H5" s="38">
        <v>17</v>
      </c>
      <c r="I5" s="38">
        <v>19</v>
      </c>
      <c r="J5" s="38">
        <v>20</v>
      </c>
      <c r="K5" s="1">
        <v>26</v>
      </c>
      <c r="L5" s="1">
        <v>14</v>
      </c>
      <c r="M5" s="1">
        <v>30</v>
      </c>
      <c r="N5" s="20">
        <f>SUM(G5:M5)</f>
        <v>205</v>
      </c>
      <c r="O5" s="1" t="s">
        <v>26</v>
      </c>
    </row>
    <row r="6" spans="1:13" ht="12.75">
      <c r="A6" s="7" t="s">
        <v>5</v>
      </c>
      <c r="B6" s="39">
        <v>100</v>
      </c>
      <c r="C6" s="39">
        <v>1000</v>
      </c>
      <c r="D6">
        <v>10</v>
      </c>
      <c r="E6" s="39">
        <v>454</v>
      </c>
      <c r="F6">
        <v>250</v>
      </c>
      <c r="G6" s="56"/>
      <c r="H6" s="39">
        <v>454</v>
      </c>
      <c r="I6" s="39">
        <v>454</v>
      </c>
      <c r="J6" s="39">
        <v>600</v>
      </c>
      <c r="K6">
        <v>25</v>
      </c>
      <c r="L6">
        <v>250</v>
      </c>
      <c r="M6">
        <v>100</v>
      </c>
    </row>
    <row r="7" spans="1:14" s="2" customFormat="1" ht="12.75">
      <c r="A7" s="17" t="s">
        <v>9</v>
      </c>
      <c r="B7" s="40">
        <v>0.12</v>
      </c>
      <c r="C7" s="40">
        <f>C5/C6</f>
        <v>0.015</v>
      </c>
      <c r="D7" s="1">
        <f>D5/D6</f>
        <v>2</v>
      </c>
      <c r="E7" s="40">
        <f>E5/E6</f>
        <v>0.046255506607929514</v>
      </c>
      <c r="F7" s="2">
        <f>F5/F6</f>
        <v>0.044</v>
      </c>
      <c r="G7" s="57"/>
      <c r="H7" s="40">
        <f>H5/H6</f>
        <v>0.037444933920704845</v>
      </c>
      <c r="I7" s="40">
        <f>I5/J6</f>
        <v>0.03166666666666667</v>
      </c>
      <c r="J7" s="40">
        <f>J5/J6</f>
        <v>0.03333333333333333</v>
      </c>
      <c r="K7" s="2">
        <f>K5/K6</f>
        <v>1.04</v>
      </c>
      <c r="L7" s="2">
        <f>L5/L6</f>
        <v>0.056</v>
      </c>
      <c r="M7" s="2">
        <f>M5/M6</f>
        <v>0.3</v>
      </c>
      <c r="N7" s="21"/>
    </row>
    <row r="8" spans="1:14" s="3" customFormat="1" ht="12.75">
      <c r="A8" s="9" t="s">
        <v>46</v>
      </c>
      <c r="B8" s="42">
        <v>0.00046</v>
      </c>
      <c r="C8" s="41">
        <v>0.17</v>
      </c>
      <c r="D8" s="3">
        <v>0.1</v>
      </c>
      <c r="E8" s="41">
        <v>0.11</v>
      </c>
      <c r="F8" s="3">
        <v>0.14</v>
      </c>
      <c r="G8" s="58"/>
      <c r="H8" s="41">
        <v>0.1</v>
      </c>
      <c r="I8" s="41">
        <v>0.95</v>
      </c>
      <c r="J8" s="41">
        <v>0.8</v>
      </c>
      <c r="K8" s="3">
        <v>1</v>
      </c>
      <c r="L8" s="3">
        <v>1</v>
      </c>
      <c r="M8" s="3">
        <v>1</v>
      </c>
      <c r="N8" s="22"/>
    </row>
    <row r="9" spans="1:13" ht="12.75">
      <c r="A9" s="7" t="s">
        <v>39</v>
      </c>
      <c r="B9" s="38">
        <f>B7/B8</f>
        <v>260.8695652173913</v>
      </c>
      <c r="C9" s="40">
        <f>C7/C8</f>
        <v>0.08823529411764705</v>
      </c>
      <c r="D9" s="1">
        <f>D5</f>
        <v>20</v>
      </c>
      <c r="E9" s="40">
        <f>E7/E8</f>
        <v>0.42050460552663194</v>
      </c>
      <c r="F9" s="2">
        <f>F7/F8</f>
        <v>0.3142857142857142</v>
      </c>
      <c r="G9" s="57"/>
      <c r="H9" s="40">
        <f>H7/H8</f>
        <v>0.3744493392070484</v>
      </c>
      <c r="I9" s="40">
        <f>I7/I8</f>
        <v>0.03333333333333334</v>
      </c>
      <c r="J9" s="40">
        <f>J7/J8</f>
        <v>0.041666666666666664</v>
      </c>
      <c r="K9" s="2">
        <f>K7</f>
        <v>1.04</v>
      </c>
      <c r="L9" s="2">
        <f>L7</f>
        <v>0.056</v>
      </c>
      <c r="M9" s="2">
        <f>M7</f>
        <v>0.3</v>
      </c>
    </row>
    <row r="10" spans="1:14" s="4" customFormat="1" ht="12.75">
      <c r="A10" s="10" t="s">
        <v>40</v>
      </c>
      <c r="B10" s="45">
        <v>0.25</v>
      </c>
      <c r="C10" s="43">
        <v>200</v>
      </c>
      <c r="D10" s="29">
        <v>0.3</v>
      </c>
      <c r="E10" s="43">
        <v>3</v>
      </c>
      <c r="F10" s="4">
        <v>10</v>
      </c>
      <c r="G10" s="59"/>
      <c r="H10" s="44" t="s">
        <v>11</v>
      </c>
      <c r="I10" s="44" t="s">
        <v>11</v>
      </c>
      <c r="J10" s="44" t="s">
        <v>11</v>
      </c>
      <c r="K10" s="4">
        <v>200</v>
      </c>
      <c r="L10" s="4">
        <v>175</v>
      </c>
      <c r="M10" s="4">
        <v>500</v>
      </c>
      <c r="N10" s="23"/>
    </row>
    <row r="11" spans="1:14" s="4" customFormat="1" ht="12.75">
      <c r="A11" s="10" t="s">
        <v>47</v>
      </c>
      <c r="B11" s="45">
        <f>B10/B8</f>
        <v>543.4782608695652</v>
      </c>
      <c r="C11" s="43">
        <f>C10/C8</f>
        <v>1176.4705882352941</v>
      </c>
      <c r="D11" s="4">
        <f>D10/D8</f>
        <v>2.9999999999999996</v>
      </c>
      <c r="E11" s="43">
        <f>E10/E8</f>
        <v>27.272727272727273</v>
      </c>
      <c r="F11" s="4">
        <f>F10/F8</f>
        <v>71.42857142857142</v>
      </c>
      <c r="G11" s="59"/>
      <c r="H11" s="43">
        <f>20/H8</f>
        <v>200</v>
      </c>
      <c r="I11" s="43">
        <v>1000</v>
      </c>
      <c r="J11" s="43">
        <v>10000</v>
      </c>
      <c r="K11" s="4">
        <v>200</v>
      </c>
      <c r="L11" s="4">
        <v>175</v>
      </c>
      <c r="M11" s="4">
        <v>500</v>
      </c>
      <c r="N11" s="23"/>
    </row>
    <row r="12" spans="1:14" s="5" customFormat="1" ht="12.75">
      <c r="A12" s="11" t="s">
        <v>48</v>
      </c>
      <c r="B12" s="46">
        <f>B11/100</f>
        <v>5.434782608695652</v>
      </c>
      <c r="C12" s="46">
        <f>C11/100</f>
        <v>11.764705882352942</v>
      </c>
      <c r="D12" s="33">
        <f>D11*10/1000</f>
        <v>0.029999999999999995</v>
      </c>
      <c r="E12" s="46">
        <f>E11/100</f>
        <v>0.2727272727272727</v>
      </c>
      <c r="F12" s="29">
        <f>F11/100</f>
        <v>0.7142857142857142</v>
      </c>
      <c r="G12" s="60"/>
      <c r="H12" s="46">
        <f>H11/100</f>
        <v>2</v>
      </c>
      <c r="I12" s="46">
        <f>I11/100</f>
        <v>10</v>
      </c>
      <c r="J12" s="46">
        <f>J11/100</f>
        <v>100</v>
      </c>
      <c r="K12" s="29">
        <f>K10/100</f>
        <v>2</v>
      </c>
      <c r="L12" s="29">
        <v>1.75</v>
      </c>
      <c r="M12" s="29">
        <v>5</v>
      </c>
      <c r="N12" s="30"/>
    </row>
    <row r="13" spans="1:14" s="5" customFormat="1" ht="12.75">
      <c r="A13" s="11" t="s">
        <v>49</v>
      </c>
      <c r="B13" s="46">
        <v>1.5</v>
      </c>
      <c r="C13" s="46">
        <v>4</v>
      </c>
      <c r="D13" s="29"/>
      <c r="E13" s="47" t="s">
        <v>27</v>
      </c>
      <c r="F13" s="29">
        <v>2.25</v>
      </c>
      <c r="G13" s="60"/>
      <c r="H13" s="46">
        <v>3</v>
      </c>
      <c r="I13" s="46">
        <v>20</v>
      </c>
      <c r="J13" s="46"/>
      <c r="K13" s="29">
        <v>2</v>
      </c>
      <c r="L13" s="29">
        <v>0.5</v>
      </c>
      <c r="M13" s="29">
        <v>4</v>
      </c>
      <c r="N13" s="30"/>
    </row>
    <row r="14" spans="1:13" ht="12.75">
      <c r="A14" s="7" t="s">
        <v>50</v>
      </c>
      <c r="B14" s="40">
        <f>B12*B7</f>
        <v>0.6521739130434783</v>
      </c>
      <c r="C14" s="40">
        <f>C12*C7</f>
        <v>0.17647058823529413</v>
      </c>
      <c r="D14" s="2">
        <f>D9*D11*10/1000</f>
        <v>0.5999999999999999</v>
      </c>
      <c r="E14" s="48">
        <f>E7*E12</f>
        <v>0.012615138165798958</v>
      </c>
      <c r="F14" s="2">
        <f>F12*F7</f>
        <v>0.031428571428571424</v>
      </c>
      <c r="G14" s="57"/>
      <c r="H14" s="40">
        <f>H12*H7</f>
        <v>0.07488986784140969</v>
      </c>
      <c r="I14" s="40">
        <f>I12*I7</f>
        <v>0.3166666666666667</v>
      </c>
      <c r="K14" s="2">
        <f>K7*K12</f>
        <v>2.08</v>
      </c>
      <c r="L14" s="2">
        <f>L12*L9</f>
        <v>0.098</v>
      </c>
      <c r="M14" s="2">
        <f>M9*M10/1000</f>
        <v>0.15</v>
      </c>
    </row>
    <row r="15" spans="1:15" s="27" customFormat="1" ht="12.75">
      <c r="A15" s="26" t="s">
        <v>51</v>
      </c>
      <c r="B15" s="49">
        <f>B14/10</f>
        <v>0.06521739130434782</v>
      </c>
      <c r="C15" s="49">
        <f>C14/10</f>
        <v>0.01764705882352941</v>
      </c>
      <c r="D15" s="27">
        <f>D14/10</f>
        <v>0.059999999999999984</v>
      </c>
      <c r="E15" s="49">
        <f>E14/10</f>
        <v>0.0012615138165798958</v>
      </c>
      <c r="F15" s="27">
        <f>F14/10</f>
        <v>0.0031428571428571426</v>
      </c>
      <c r="G15" s="61">
        <f>SUM(B15:F15)</f>
        <v>0.1472688210873143</v>
      </c>
      <c r="H15" s="49">
        <f>H14/10</f>
        <v>0.007488986784140969</v>
      </c>
      <c r="I15" s="49">
        <f>I14/10</f>
        <v>0.03166666666666667</v>
      </c>
      <c r="J15" s="49"/>
      <c r="K15" s="27">
        <f>K14/10</f>
        <v>0.20800000000000002</v>
      </c>
      <c r="L15" s="27">
        <f>L14/10</f>
        <v>0.0098</v>
      </c>
      <c r="M15" s="27">
        <f>M14/10</f>
        <v>0.015</v>
      </c>
      <c r="N15" s="21">
        <f>SUM(G15:M15)</f>
        <v>0.41922447453812195</v>
      </c>
      <c r="O15" s="28" t="s">
        <v>25</v>
      </c>
    </row>
    <row r="16" spans="1:11" s="25" customFormat="1" ht="12.75">
      <c r="A16" s="24" t="s">
        <v>52</v>
      </c>
      <c r="B16" s="50">
        <f>B6*1000/B11</f>
        <v>184</v>
      </c>
      <c r="C16" s="50">
        <f>C6*1000/C11</f>
        <v>850</v>
      </c>
      <c r="D16" s="25">
        <f>D6/D11*100</f>
        <v>333.33333333333337</v>
      </c>
      <c r="E16" s="50">
        <f>E6*1000/E11</f>
        <v>16646.666666666668</v>
      </c>
      <c r="F16" s="25">
        <f>F6/F12</f>
        <v>350.00000000000006</v>
      </c>
      <c r="H16" s="50">
        <f>H6*1000/H11</f>
        <v>2270</v>
      </c>
      <c r="I16" s="50">
        <f>I6*1000/I11</f>
        <v>454</v>
      </c>
      <c r="J16" s="50">
        <f>J6/J12*10</f>
        <v>60</v>
      </c>
      <c r="K16" s="25">
        <f>K6/K12*10</f>
        <v>125</v>
      </c>
    </row>
    <row r="18" spans="1:13" ht="12.75">
      <c r="A18" s="31" t="s">
        <v>31</v>
      </c>
      <c r="B18" s="51" t="s">
        <v>28</v>
      </c>
      <c r="C18" s="51" t="s">
        <v>28</v>
      </c>
      <c r="D18" s="32" t="s">
        <v>28</v>
      </c>
      <c r="E18" s="51" t="s">
        <v>28</v>
      </c>
      <c r="F18" s="32" t="s">
        <v>28</v>
      </c>
      <c r="G18" s="32"/>
      <c r="H18" s="51" t="s">
        <v>29</v>
      </c>
      <c r="I18" s="51" t="s">
        <v>28</v>
      </c>
      <c r="J18" s="51" t="s">
        <v>29</v>
      </c>
      <c r="K18" s="32" t="s">
        <v>30</v>
      </c>
      <c r="L18" s="32" t="s">
        <v>43</v>
      </c>
      <c r="M18" s="32" t="s">
        <v>30</v>
      </c>
    </row>
    <row r="19" spans="1:13" ht="12.75">
      <c r="A19" s="7" t="s">
        <v>41</v>
      </c>
      <c r="B19" s="39" t="s">
        <v>34</v>
      </c>
      <c r="C19" s="39" t="s">
        <v>34</v>
      </c>
      <c r="D19" s="39" t="s">
        <v>34</v>
      </c>
      <c r="E19" s="39" t="s">
        <v>34</v>
      </c>
      <c r="F19" t="s">
        <v>34</v>
      </c>
      <c r="H19" s="39" t="s">
        <v>42</v>
      </c>
      <c r="I19" s="39" t="s">
        <v>33</v>
      </c>
      <c r="K19" t="s">
        <v>34</v>
      </c>
      <c r="L19" t="s">
        <v>34</v>
      </c>
      <c r="M19" t="s">
        <v>34</v>
      </c>
    </row>
    <row r="21" ht="12.75">
      <c r="A21" s="16" t="s">
        <v>20</v>
      </c>
    </row>
    <row r="23" ht="12.75">
      <c r="B23" s="39" t="s">
        <v>53</v>
      </c>
    </row>
  </sheetData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hlahore</dc:creator>
  <cp:keywords/>
  <dc:description/>
  <cp:lastModifiedBy>hlahore</cp:lastModifiedBy>
  <dcterms:created xsi:type="dcterms:W3CDTF">2018-03-01T02:39:49Z</dcterms:created>
  <dcterms:modified xsi:type="dcterms:W3CDTF">2018-07-26T07:13:44Z</dcterms:modified>
  <cp:category/>
  <cp:version/>
  <cp:contentType/>
  <cp:contentStatus/>
</cp:coreProperties>
</file>